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715" windowHeight="9645"/>
  </bookViews>
  <sheets>
    <sheet name="1033_60dd69f306451" sheetId="1" r:id="rId1"/>
  </sheets>
  <definedNames>
    <definedName name="_xlnm._FilterDatabase" localSheetId="0" hidden="1">'1033_60dd69f306451'!$A$3:$J$3</definedName>
    <definedName name="_xlnm.Print_Titles" localSheetId="0">'1033_60dd69f306451'!$2:$3</definedName>
  </definedNames>
  <calcPr calcId="124519"/>
</workbook>
</file>

<file path=xl/calcChain.xml><?xml version="1.0" encoding="utf-8"?>
<calcChain xmlns="http://schemas.openxmlformats.org/spreadsheetml/2006/main">
  <c r="G39" i="1"/>
  <c r="D39"/>
  <c r="C39"/>
  <c r="C4"/>
  <c r="C26"/>
  <c r="C29"/>
  <c r="C28"/>
  <c r="C27"/>
  <c r="G5"/>
  <c r="G10"/>
  <c r="G6"/>
  <c r="G7"/>
  <c r="G9"/>
  <c r="G8"/>
  <c r="G12"/>
  <c r="G11"/>
  <c r="G15"/>
  <c r="G14"/>
  <c r="G13"/>
  <c r="G16"/>
  <c r="G17"/>
  <c r="G18"/>
  <c r="G19"/>
  <c r="G20"/>
  <c r="G21"/>
  <c r="G24"/>
  <c r="G23"/>
  <c r="G22"/>
  <c r="G25"/>
  <c r="G26"/>
  <c r="G29"/>
  <c r="G28"/>
  <c r="G27"/>
  <c r="G30"/>
  <c r="G32"/>
  <c r="G31"/>
  <c r="G33"/>
  <c r="G36"/>
  <c r="G34"/>
  <c r="G37"/>
  <c r="G38"/>
  <c r="G35"/>
  <c r="G4"/>
  <c r="C37"/>
  <c r="D37"/>
  <c r="C18"/>
  <c r="D18"/>
  <c r="D28"/>
  <c r="C30"/>
  <c r="D30"/>
  <c r="C31"/>
  <c r="D31"/>
  <c r="C9"/>
  <c r="D9"/>
  <c r="C22"/>
  <c r="D22"/>
  <c r="C23"/>
  <c r="D23"/>
  <c r="D26"/>
  <c r="C8"/>
  <c r="D8"/>
  <c r="C16"/>
  <c r="D16"/>
  <c r="C14"/>
  <c r="D14"/>
  <c r="D29"/>
  <c r="C7"/>
  <c r="D7"/>
  <c r="C25"/>
  <c r="D25"/>
  <c r="D4"/>
  <c r="C20"/>
  <c r="D20"/>
  <c r="C21"/>
  <c r="D21"/>
  <c r="C36"/>
  <c r="D36"/>
  <c r="C35"/>
  <c r="D35"/>
  <c r="C38"/>
  <c r="D38"/>
  <c r="C17"/>
  <c r="D17"/>
  <c r="D27"/>
  <c r="C19"/>
  <c r="D19"/>
  <c r="C32"/>
  <c r="D32"/>
  <c r="C6"/>
  <c r="D6"/>
  <c r="C24"/>
  <c r="D24"/>
  <c r="C13"/>
  <c r="D13"/>
  <c r="C10"/>
  <c r="D10"/>
  <c r="C15"/>
  <c r="D15"/>
  <c r="C33"/>
  <c r="D33"/>
  <c r="C11"/>
  <c r="D11"/>
  <c r="C5"/>
  <c r="D5"/>
  <c r="C12"/>
  <c r="D12"/>
  <c r="C34"/>
  <c r="D34"/>
</calcChain>
</file>

<file path=xl/sharedStrings.xml><?xml version="1.0" encoding="utf-8"?>
<sst xmlns="http://schemas.openxmlformats.org/spreadsheetml/2006/main" count="51" uniqueCount="19">
  <si>
    <t>报考岗位</t>
  </si>
  <si>
    <t>姓名</t>
  </si>
  <si>
    <t>准考证号</t>
  </si>
  <si>
    <t>05_市场监管辅助工作</t>
  </si>
  <si>
    <t>03_文秘辅助</t>
  </si>
  <si>
    <t>04_市场监管辅助工作</t>
  </si>
  <si>
    <t>02_城管辅助执法人员</t>
  </si>
  <si>
    <t>序号</t>
    <phoneticPr fontId="18" type="noConversion"/>
  </si>
  <si>
    <t>笔试成绩</t>
    <phoneticPr fontId="18" type="noConversion"/>
  </si>
  <si>
    <t>岗位内排名</t>
    <phoneticPr fontId="18" type="noConversion"/>
  </si>
  <si>
    <t>面试成绩</t>
    <phoneticPr fontId="18" type="noConversion"/>
  </si>
  <si>
    <t>总成绩</t>
    <phoneticPr fontId="18" type="noConversion"/>
  </si>
  <si>
    <t>2021年上半年如皋市部分单位公开招聘合同制人员拟聘用人员名单</t>
    <phoneticPr fontId="18" type="noConversion"/>
  </si>
  <si>
    <t>附件：</t>
    <phoneticPr fontId="18" type="noConversion"/>
  </si>
  <si>
    <t>备注</t>
    <phoneticPr fontId="18" type="noConversion"/>
  </si>
  <si>
    <t>第13名放弃</t>
    <phoneticPr fontId="18" type="noConversion"/>
  </si>
  <si>
    <t>第1名放弃</t>
    <phoneticPr fontId="18" type="noConversion"/>
  </si>
  <si>
    <t>第1、2、4、7、10、11、14、15名放弃</t>
    <phoneticPr fontId="18" type="noConversion"/>
  </si>
  <si>
    <t>第10名放弃</t>
    <phoneticPr fontId="18" type="noConversion"/>
  </si>
</sst>
</file>

<file path=xl/styles.xml><?xml version="1.0" encoding="utf-8"?>
<styleSheet xmlns="http://schemas.openxmlformats.org/spreadsheetml/2006/main">
  <fonts count="2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3" fillId="0" borderId="0" xfId="0" applyFont="1">
      <alignment vertical="center"/>
    </xf>
    <xf numFmtId="0" fontId="21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activeCell="K13" sqref="K13"/>
    </sheetView>
  </sheetViews>
  <sheetFormatPr defaultRowHeight="15" customHeight="1"/>
  <cols>
    <col min="1" max="1" width="5.5" style="2" bestFit="1" customWidth="1"/>
    <col min="2" max="2" width="21.625" style="2" bestFit="1" customWidth="1"/>
    <col min="3" max="3" width="8.5" style="2" bestFit="1" customWidth="1"/>
    <col min="4" max="4" width="12.75" style="2" bestFit="1" customWidth="1"/>
    <col min="5" max="6" width="9.5" style="2" bestFit="1" customWidth="1"/>
    <col min="7" max="7" width="7.5" style="2" bestFit="1" customWidth="1"/>
    <col min="8" max="8" width="11.625" style="2" bestFit="1" customWidth="1"/>
    <col min="9" max="9" width="13.375" style="5" customWidth="1"/>
    <col min="10" max="10" width="14.375" style="2" customWidth="1"/>
    <col min="11" max="16384" width="9" style="2"/>
  </cols>
  <sheetData>
    <row r="1" spans="1:9" ht="25.5" customHeight="1">
      <c r="A1" s="10" t="s">
        <v>13</v>
      </c>
    </row>
    <row r="2" spans="1:9" ht="31.5" customHeight="1">
      <c r="A2" s="11" t="s">
        <v>12</v>
      </c>
      <c r="B2" s="11"/>
      <c r="C2" s="11"/>
      <c r="D2" s="11"/>
      <c r="E2" s="11"/>
      <c r="F2" s="11"/>
      <c r="G2" s="11"/>
      <c r="H2" s="11"/>
      <c r="I2" s="11"/>
    </row>
    <row r="3" spans="1:9" s="9" customFormat="1" ht="36.75" customHeight="1">
      <c r="A3" s="8" t="s">
        <v>7</v>
      </c>
      <c r="B3" s="3" t="s">
        <v>0</v>
      </c>
      <c r="C3" s="3" t="s">
        <v>1</v>
      </c>
      <c r="D3" s="3" t="s">
        <v>2</v>
      </c>
      <c r="E3" s="3" t="s">
        <v>8</v>
      </c>
      <c r="F3" s="3" t="s">
        <v>10</v>
      </c>
      <c r="G3" s="3" t="s">
        <v>11</v>
      </c>
      <c r="H3" s="3" t="s">
        <v>9</v>
      </c>
      <c r="I3" s="3" t="s">
        <v>14</v>
      </c>
    </row>
    <row r="4" spans="1:9" ht="15" customHeight="1">
      <c r="A4" s="1">
        <v>1</v>
      </c>
      <c r="B4" s="1" t="s">
        <v>6</v>
      </c>
      <c r="C4" s="1" t="str">
        <f>"丁永荣"</f>
        <v>丁永荣</v>
      </c>
      <c r="D4" s="1" t="str">
        <f>"20217030416"</f>
        <v>20217030416</v>
      </c>
      <c r="E4" s="4">
        <v>74</v>
      </c>
      <c r="F4" s="4">
        <v>72.2</v>
      </c>
      <c r="G4" s="4">
        <f t="shared" ref="G4:G25" si="0">E4*0.5+F4*0.5</f>
        <v>73.099999999999994</v>
      </c>
      <c r="H4" s="1">
        <v>1</v>
      </c>
      <c r="I4" s="12" t="s">
        <v>15</v>
      </c>
    </row>
    <row r="5" spans="1:9" ht="15" customHeight="1">
      <c r="A5" s="1">
        <v>2</v>
      </c>
      <c r="B5" s="1" t="s">
        <v>6</v>
      </c>
      <c r="C5" s="1" t="str">
        <f>"卜淮周"</f>
        <v>卜淮周</v>
      </c>
      <c r="D5" s="1" t="str">
        <f>"20217030515"</f>
        <v>20217030515</v>
      </c>
      <c r="E5" s="4">
        <v>66.8</v>
      </c>
      <c r="F5" s="4">
        <v>74.599999999999994</v>
      </c>
      <c r="G5" s="4">
        <f t="shared" si="0"/>
        <v>70.699999999999989</v>
      </c>
      <c r="H5" s="1">
        <v>2</v>
      </c>
      <c r="I5" s="13"/>
    </row>
    <row r="6" spans="1:9" ht="15" customHeight="1">
      <c r="A6" s="1">
        <v>3</v>
      </c>
      <c r="B6" s="1" t="s">
        <v>6</v>
      </c>
      <c r="C6" s="1" t="str">
        <f>"张奕熙"</f>
        <v>张奕熙</v>
      </c>
      <c r="D6" s="1" t="str">
        <f>"20217030230"</f>
        <v>20217030230</v>
      </c>
      <c r="E6" s="4">
        <v>55.8</v>
      </c>
      <c r="F6" s="4">
        <v>73.400000000000006</v>
      </c>
      <c r="G6" s="4">
        <f t="shared" si="0"/>
        <v>64.599999999999994</v>
      </c>
      <c r="H6" s="1">
        <v>3</v>
      </c>
      <c r="I6" s="13"/>
    </row>
    <row r="7" spans="1:9" ht="15" customHeight="1">
      <c r="A7" s="1">
        <v>4</v>
      </c>
      <c r="B7" s="1" t="s">
        <v>6</v>
      </c>
      <c r="C7" s="1" t="str">
        <f>"陈宇"</f>
        <v>陈宇</v>
      </c>
      <c r="D7" s="1" t="str">
        <f>"20217030711"</f>
        <v>20217030711</v>
      </c>
      <c r="E7" s="4">
        <v>55.8</v>
      </c>
      <c r="F7" s="4">
        <v>72.900000000000006</v>
      </c>
      <c r="G7" s="4">
        <f t="shared" si="0"/>
        <v>64.349999999999994</v>
      </c>
      <c r="H7" s="1">
        <v>4</v>
      </c>
      <c r="I7" s="13"/>
    </row>
    <row r="8" spans="1:9" ht="15" customHeight="1">
      <c r="A8" s="1">
        <v>5</v>
      </c>
      <c r="B8" s="1" t="s">
        <v>6</v>
      </c>
      <c r="C8" s="1" t="str">
        <f>"王钰莹"</f>
        <v>王钰莹</v>
      </c>
      <c r="D8" s="1" t="str">
        <f>"20217031008"</f>
        <v>20217031008</v>
      </c>
      <c r="E8" s="4">
        <v>51.4</v>
      </c>
      <c r="F8" s="4">
        <v>75</v>
      </c>
      <c r="G8" s="4">
        <f t="shared" si="0"/>
        <v>63.2</v>
      </c>
      <c r="H8" s="1">
        <v>5</v>
      </c>
      <c r="I8" s="13"/>
    </row>
    <row r="9" spans="1:9" ht="15" customHeight="1">
      <c r="A9" s="1">
        <v>6</v>
      </c>
      <c r="B9" s="1" t="s">
        <v>6</v>
      </c>
      <c r="C9" s="1" t="str">
        <f>"张俊峰 "</f>
        <v xml:space="preserve">张俊峰 </v>
      </c>
      <c r="D9" s="1" t="str">
        <f>"20217030802"</f>
        <v>20217030802</v>
      </c>
      <c r="E9" s="4">
        <v>55.4</v>
      </c>
      <c r="F9" s="4">
        <v>69.400000000000006</v>
      </c>
      <c r="G9" s="4">
        <f t="shared" si="0"/>
        <v>62.400000000000006</v>
      </c>
      <c r="H9" s="1">
        <v>6</v>
      </c>
      <c r="I9" s="13"/>
    </row>
    <row r="10" spans="1:9" ht="15" customHeight="1">
      <c r="A10" s="1">
        <v>7</v>
      </c>
      <c r="B10" s="1" t="s">
        <v>6</v>
      </c>
      <c r="C10" s="1" t="str">
        <f>"刘星星"</f>
        <v>刘星星</v>
      </c>
      <c r="D10" s="1" t="str">
        <f>"20217030128"</f>
        <v>20217030128</v>
      </c>
      <c r="E10" s="4">
        <v>56.4</v>
      </c>
      <c r="F10" s="4">
        <v>68.2</v>
      </c>
      <c r="G10" s="4">
        <f t="shared" si="0"/>
        <v>62.3</v>
      </c>
      <c r="H10" s="1">
        <v>7</v>
      </c>
      <c r="I10" s="13"/>
    </row>
    <row r="11" spans="1:9" ht="15" customHeight="1">
      <c r="A11" s="1">
        <v>8</v>
      </c>
      <c r="B11" s="1" t="s">
        <v>6</v>
      </c>
      <c r="C11" s="1" t="str">
        <f>"吴静昱"</f>
        <v>吴静昱</v>
      </c>
      <c r="D11" s="1" t="str">
        <f>"20217030425"</f>
        <v>20217030425</v>
      </c>
      <c r="E11" s="4">
        <v>47.8</v>
      </c>
      <c r="F11" s="4">
        <v>76</v>
      </c>
      <c r="G11" s="4">
        <f t="shared" si="0"/>
        <v>61.9</v>
      </c>
      <c r="H11" s="1">
        <v>8</v>
      </c>
      <c r="I11" s="13"/>
    </row>
    <row r="12" spans="1:9" ht="15" customHeight="1">
      <c r="A12" s="1">
        <v>9</v>
      </c>
      <c r="B12" s="1" t="s">
        <v>6</v>
      </c>
      <c r="C12" s="1" t="str">
        <f>"陈小康"</f>
        <v>陈小康</v>
      </c>
      <c r="D12" s="1" t="str">
        <f>"20217030406"</f>
        <v>20217030406</v>
      </c>
      <c r="E12" s="4">
        <v>49.4</v>
      </c>
      <c r="F12" s="4">
        <v>70.599999999999994</v>
      </c>
      <c r="G12" s="4">
        <f t="shared" si="0"/>
        <v>60</v>
      </c>
      <c r="H12" s="1">
        <v>9</v>
      </c>
      <c r="I12" s="13"/>
    </row>
    <row r="13" spans="1:9" ht="15" customHeight="1">
      <c r="A13" s="1">
        <v>10</v>
      </c>
      <c r="B13" s="1" t="s">
        <v>6</v>
      </c>
      <c r="C13" s="1" t="str">
        <f>"吴庆"</f>
        <v>吴庆</v>
      </c>
      <c r="D13" s="1" t="str">
        <f>"20217030110"</f>
        <v>20217030110</v>
      </c>
      <c r="E13" s="4">
        <v>43.6</v>
      </c>
      <c r="F13" s="4">
        <v>73.8</v>
      </c>
      <c r="G13" s="4">
        <f t="shared" si="0"/>
        <v>58.7</v>
      </c>
      <c r="H13" s="1">
        <v>10</v>
      </c>
      <c r="I13" s="13"/>
    </row>
    <row r="14" spans="1:9" ht="15" customHeight="1">
      <c r="A14" s="1">
        <v>11</v>
      </c>
      <c r="B14" s="1" t="s">
        <v>6</v>
      </c>
      <c r="C14" s="1" t="str">
        <f>"马益宏"</f>
        <v>马益宏</v>
      </c>
      <c r="D14" s="1" t="str">
        <f>"20217030710"</f>
        <v>20217030710</v>
      </c>
      <c r="E14" s="4">
        <v>44.6</v>
      </c>
      <c r="F14" s="4">
        <v>72.8</v>
      </c>
      <c r="G14" s="4">
        <f t="shared" si="0"/>
        <v>58.7</v>
      </c>
      <c r="H14" s="1">
        <v>11</v>
      </c>
      <c r="I14" s="13"/>
    </row>
    <row r="15" spans="1:9" ht="15" customHeight="1">
      <c r="A15" s="1">
        <v>12</v>
      </c>
      <c r="B15" s="1" t="s">
        <v>6</v>
      </c>
      <c r="C15" s="1" t="str">
        <f>"朱亮"</f>
        <v>朱亮</v>
      </c>
      <c r="D15" s="1" t="str">
        <f>"20217030127"</f>
        <v>20217030127</v>
      </c>
      <c r="E15" s="4">
        <v>47.2</v>
      </c>
      <c r="F15" s="4">
        <v>68</v>
      </c>
      <c r="G15" s="4">
        <f t="shared" si="0"/>
        <v>57.6</v>
      </c>
      <c r="H15" s="1">
        <v>12</v>
      </c>
      <c r="I15" s="13"/>
    </row>
    <row r="16" spans="1:9" ht="15" customHeight="1">
      <c r="A16" s="1">
        <v>13</v>
      </c>
      <c r="B16" s="1" t="s">
        <v>6</v>
      </c>
      <c r="C16" s="1" t="str">
        <f>"邹波"</f>
        <v>邹波</v>
      </c>
      <c r="D16" s="1" t="str">
        <f>"20217030326"</f>
        <v>20217030326</v>
      </c>
      <c r="E16" s="4">
        <v>36.4</v>
      </c>
      <c r="F16" s="4">
        <v>70.7</v>
      </c>
      <c r="G16" s="4">
        <f t="shared" si="0"/>
        <v>53.55</v>
      </c>
      <c r="H16" s="1">
        <v>14</v>
      </c>
      <c r="I16" s="14"/>
    </row>
    <row r="17" spans="1:9" ht="15" customHeight="1">
      <c r="A17" s="1">
        <v>14</v>
      </c>
      <c r="B17" s="1" t="s">
        <v>4</v>
      </c>
      <c r="C17" s="1" t="str">
        <f>"夏阳"</f>
        <v>夏阳</v>
      </c>
      <c r="D17" s="1" t="str">
        <f>"20217030904"</f>
        <v>20217030904</v>
      </c>
      <c r="E17" s="4">
        <v>77.400000000000006</v>
      </c>
      <c r="F17" s="4">
        <v>79.599999999999994</v>
      </c>
      <c r="G17" s="4">
        <f t="shared" si="0"/>
        <v>78.5</v>
      </c>
      <c r="H17" s="1">
        <v>2</v>
      </c>
      <c r="I17" s="12" t="s">
        <v>16</v>
      </c>
    </row>
    <row r="18" spans="1:9" ht="15" customHeight="1">
      <c r="A18" s="1">
        <v>15</v>
      </c>
      <c r="B18" s="1" t="s">
        <v>4</v>
      </c>
      <c r="C18" s="1" t="str">
        <f>"丁羽佳"</f>
        <v>丁羽佳</v>
      </c>
      <c r="D18" s="1" t="str">
        <f>"20217030818"</f>
        <v>20217030818</v>
      </c>
      <c r="E18" s="4">
        <v>74.8</v>
      </c>
      <c r="F18" s="4">
        <v>80.099999999999994</v>
      </c>
      <c r="G18" s="4">
        <f t="shared" si="0"/>
        <v>77.449999999999989</v>
      </c>
      <c r="H18" s="1">
        <v>3</v>
      </c>
      <c r="I18" s="13"/>
    </row>
    <row r="19" spans="1:9" ht="15" customHeight="1">
      <c r="A19" s="1">
        <v>16</v>
      </c>
      <c r="B19" s="1" t="s">
        <v>4</v>
      </c>
      <c r="C19" s="1" t="str">
        <f>"杨旭"</f>
        <v>杨旭</v>
      </c>
      <c r="D19" s="1" t="str">
        <f>"20217030303"</f>
        <v>20217030303</v>
      </c>
      <c r="E19" s="4">
        <v>72.8</v>
      </c>
      <c r="F19" s="4">
        <v>79.5</v>
      </c>
      <c r="G19" s="4">
        <f t="shared" si="0"/>
        <v>76.150000000000006</v>
      </c>
      <c r="H19" s="1">
        <v>4</v>
      </c>
      <c r="I19" s="13"/>
    </row>
    <row r="20" spans="1:9" ht="15" customHeight="1">
      <c r="A20" s="1">
        <v>17</v>
      </c>
      <c r="B20" s="6" t="s">
        <v>4</v>
      </c>
      <c r="C20" s="6" t="str">
        <f>"章丽雅"</f>
        <v>章丽雅</v>
      </c>
      <c r="D20" s="6" t="str">
        <f>"20217030628"</f>
        <v>20217030628</v>
      </c>
      <c r="E20" s="7">
        <v>68.599999999999994</v>
      </c>
      <c r="F20" s="7">
        <v>79.5</v>
      </c>
      <c r="G20" s="7">
        <f t="shared" si="0"/>
        <v>74.05</v>
      </c>
      <c r="H20" s="6">
        <v>5</v>
      </c>
      <c r="I20" s="14"/>
    </row>
    <row r="21" spans="1:9" ht="15" customHeight="1">
      <c r="A21" s="1">
        <v>18</v>
      </c>
      <c r="B21" s="6" t="s">
        <v>5</v>
      </c>
      <c r="C21" s="6" t="str">
        <f>"周文鼎"</f>
        <v>周文鼎</v>
      </c>
      <c r="D21" s="6" t="str">
        <f>"20217030930"</f>
        <v>20217030930</v>
      </c>
      <c r="E21" s="7">
        <v>72.2</v>
      </c>
      <c r="F21" s="7">
        <v>76.8</v>
      </c>
      <c r="G21" s="7">
        <f t="shared" si="0"/>
        <v>74.5</v>
      </c>
      <c r="H21" s="6">
        <v>3</v>
      </c>
      <c r="I21" s="15" t="s">
        <v>17</v>
      </c>
    </row>
    <row r="22" spans="1:9" ht="15" customHeight="1">
      <c r="A22" s="1">
        <v>19</v>
      </c>
      <c r="B22" s="1" t="s">
        <v>5</v>
      </c>
      <c r="C22" s="1" t="str">
        <f>"黄诚"</f>
        <v>黄诚</v>
      </c>
      <c r="D22" s="1" t="str">
        <f>"20217030723"</f>
        <v>20217030723</v>
      </c>
      <c r="E22" s="4">
        <v>66.8</v>
      </c>
      <c r="F22" s="4">
        <v>78.5</v>
      </c>
      <c r="G22" s="4">
        <f t="shared" si="0"/>
        <v>72.650000000000006</v>
      </c>
      <c r="H22" s="1">
        <v>5</v>
      </c>
      <c r="I22" s="16"/>
    </row>
    <row r="23" spans="1:9" ht="15" customHeight="1">
      <c r="A23" s="1">
        <v>20</v>
      </c>
      <c r="B23" s="1" t="s">
        <v>5</v>
      </c>
      <c r="C23" s="1" t="str">
        <f>"吴加朋"</f>
        <v>吴加朋</v>
      </c>
      <c r="D23" s="1" t="str">
        <f>"20217030714"</f>
        <v>20217030714</v>
      </c>
      <c r="E23" s="4">
        <v>70.599999999999994</v>
      </c>
      <c r="F23" s="4">
        <v>74.400000000000006</v>
      </c>
      <c r="G23" s="4">
        <f t="shared" si="0"/>
        <v>72.5</v>
      </c>
      <c r="H23" s="1">
        <v>6</v>
      </c>
      <c r="I23" s="16"/>
    </row>
    <row r="24" spans="1:9" ht="15" customHeight="1">
      <c r="A24" s="1">
        <v>21</v>
      </c>
      <c r="B24" s="1" t="s">
        <v>5</v>
      </c>
      <c r="C24" s="1" t="str">
        <f>"程志翔"</f>
        <v>程志翔</v>
      </c>
      <c r="D24" s="1" t="str">
        <f>"20217030214"</f>
        <v>20217030214</v>
      </c>
      <c r="E24" s="4">
        <v>71</v>
      </c>
      <c r="F24" s="4">
        <v>73.599999999999994</v>
      </c>
      <c r="G24" s="4">
        <f t="shared" si="0"/>
        <v>72.3</v>
      </c>
      <c r="H24" s="1">
        <v>8</v>
      </c>
      <c r="I24" s="16"/>
    </row>
    <row r="25" spans="1:9" ht="15" customHeight="1">
      <c r="A25" s="1">
        <v>22</v>
      </c>
      <c r="B25" s="1" t="s">
        <v>5</v>
      </c>
      <c r="C25" s="1" t="str">
        <f>"张九龙"</f>
        <v>张九龙</v>
      </c>
      <c r="D25" s="1" t="str">
        <f>"20217030611"</f>
        <v>20217030611</v>
      </c>
      <c r="E25" s="4">
        <v>64.2</v>
      </c>
      <c r="F25" s="4">
        <v>79.16</v>
      </c>
      <c r="G25" s="4">
        <f t="shared" si="0"/>
        <v>71.680000000000007</v>
      </c>
      <c r="H25" s="1">
        <v>9</v>
      </c>
      <c r="I25" s="16"/>
    </row>
    <row r="26" spans="1:9" ht="15" customHeight="1">
      <c r="A26" s="1">
        <v>23</v>
      </c>
      <c r="B26" s="6" t="s">
        <v>5</v>
      </c>
      <c r="C26" s="6" t="str">
        <f>"夏磊"</f>
        <v>夏磊</v>
      </c>
      <c r="D26" s="6" t="str">
        <f>"20217030720"</f>
        <v>20217030720</v>
      </c>
      <c r="E26" s="7">
        <v>61.2</v>
      </c>
      <c r="F26" s="7">
        <v>77.8</v>
      </c>
      <c r="G26" s="7">
        <f t="shared" ref="G26:G39" si="1">E26*0.5+F26*0.5</f>
        <v>69.5</v>
      </c>
      <c r="H26" s="6">
        <v>12</v>
      </c>
      <c r="I26" s="16"/>
    </row>
    <row r="27" spans="1:9" ht="15" customHeight="1">
      <c r="A27" s="1">
        <v>24</v>
      </c>
      <c r="B27" s="6" t="s">
        <v>5</v>
      </c>
      <c r="C27" s="6" t="str">
        <f>"储汤枫"</f>
        <v>储汤枫</v>
      </c>
      <c r="D27" s="6" t="str">
        <f>"20217030907"</f>
        <v>20217030907</v>
      </c>
      <c r="E27" s="7">
        <v>58.6</v>
      </c>
      <c r="F27" s="7">
        <v>80.3</v>
      </c>
      <c r="G27" s="7">
        <f t="shared" si="1"/>
        <v>69.45</v>
      </c>
      <c r="H27" s="6">
        <v>13</v>
      </c>
      <c r="I27" s="16"/>
    </row>
    <row r="28" spans="1:9" ht="15" customHeight="1">
      <c r="A28" s="1">
        <v>25</v>
      </c>
      <c r="B28" s="6" t="s">
        <v>5</v>
      </c>
      <c r="C28" s="6" t="str">
        <f>"许浩"</f>
        <v>许浩</v>
      </c>
      <c r="D28" s="6" t="str">
        <f>"20217030814"</f>
        <v>20217030814</v>
      </c>
      <c r="E28" s="7">
        <v>58.6</v>
      </c>
      <c r="F28" s="7">
        <v>77.900000000000006</v>
      </c>
      <c r="G28" s="7">
        <f t="shared" si="1"/>
        <v>68.25</v>
      </c>
      <c r="H28" s="6">
        <v>16</v>
      </c>
      <c r="I28" s="16"/>
    </row>
    <row r="29" spans="1:9" ht="15" customHeight="1">
      <c r="A29" s="1">
        <v>26</v>
      </c>
      <c r="B29" s="6" t="s">
        <v>5</v>
      </c>
      <c r="C29" s="6" t="str">
        <f>"聂枫阳"</f>
        <v>聂枫阳</v>
      </c>
      <c r="D29" s="6" t="str">
        <f>"20217030627"</f>
        <v>20217030627</v>
      </c>
      <c r="E29" s="7">
        <v>58.6</v>
      </c>
      <c r="F29" s="7">
        <v>75.400000000000006</v>
      </c>
      <c r="G29" s="7">
        <f t="shared" si="1"/>
        <v>67</v>
      </c>
      <c r="H29" s="6">
        <v>17</v>
      </c>
      <c r="I29" s="17"/>
    </row>
    <row r="30" spans="1:9" ht="15" customHeight="1">
      <c r="A30" s="1">
        <v>27</v>
      </c>
      <c r="B30" s="6" t="s">
        <v>3</v>
      </c>
      <c r="C30" s="6" t="str">
        <f>"乔洪婷"</f>
        <v>乔洪婷</v>
      </c>
      <c r="D30" s="6" t="str">
        <f>"20217030721"</f>
        <v>20217030721</v>
      </c>
      <c r="E30" s="7">
        <v>77.2</v>
      </c>
      <c r="F30" s="7">
        <v>74.3</v>
      </c>
      <c r="G30" s="4">
        <f t="shared" si="1"/>
        <v>75.75</v>
      </c>
      <c r="H30" s="1">
        <v>1</v>
      </c>
      <c r="I30" s="12" t="s">
        <v>18</v>
      </c>
    </row>
    <row r="31" spans="1:9" ht="15" customHeight="1">
      <c r="A31" s="1">
        <v>28</v>
      </c>
      <c r="B31" s="6" t="s">
        <v>3</v>
      </c>
      <c r="C31" s="6" t="str">
        <f>"李思琦"</f>
        <v>李思琦</v>
      </c>
      <c r="D31" s="6" t="str">
        <f>"20217030727"</f>
        <v>20217030727</v>
      </c>
      <c r="E31" s="7">
        <v>75.400000000000006</v>
      </c>
      <c r="F31" s="7">
        <v>75.900000000000006</v>
      </c>
      <c r="G31" s="4">
        <f t="shared" si="1"/>
        <v>75.650000000000006</v>
      </c>
      <c r="H31" s="1">
        <v>2</v>
      </c>
      <c r="I31" s="13"/>
    </row>
    <row r="32" spans="1:9" ht="15" customHeight="1">
      <c r="A32" s="1">
        <v>29</v>
      </c>
      <c r="B32" s="6" t="s">
        <v>3</v>
      </c>
      <c r="C32" s="6" t="str">
        <f>"薛国英"</f>
        <v>薛国英</v>
      </c>
      <c r="D32" s="6" t="str">
        <f>"20217030223"</f>
        <v>20217030223</v>
      </c>
      <c r="E32" s="7">
        <v>76.8</v>
      </c>
      <c r="F32" s="7">
        <v>73.599999999999994</v>
      </c>
      <c r="G32" s="4">
        <f t="shared" si="1"/>
        <v>75.199999999999989</v>
      </c>
      <c r="H32" s="1">
        <v>3</v>
      </c>
      <c r="I32" s="13"/>
    </row>
    <row r="33" spans="1:9" ht="15" customHeight="1">
      <c r="A33" s="1">
        <v>30</v>
      </c>
      <c r="B33" s="6" t="s">
        <v>3</v>
      </c>
      <c r="C33" s="6" t="str">
        <f>"高聪"</f>
        <v>高聪</v>
      </c>
      <c r="D33" s="6" t="str">
        <f>"20217030430"</f>
        <v>20217030430</v>
      </c>
      <c r="E33" s="7">
        <v>74</v>
      </c>
      <c r="F33" s="7">
        <v>74.900000000000006</v>
      </c>
      <c r="G33" s="4">
        <f t="shared" si="1"/>
        <v>74.45</v>
      </c>
      <c r="H33" s="1">
        <v>4</v>
      </c>
      <c r="I33" s="13"/>
    </row>
    <row r="34" spans="1:9" ht="15" customHeight="1">
      <c r="A34" s="1">
        <v>31</v>
      </c>
      <c r="B34" s="6" t="s">
        <v>3</v>
      </c>
      <c r="C34" s="6" t="str">
        <f>"张薛溶"</f>
        <v>张薛溶</v>
      </c>
      <c r="D34" s="6" t="str">
        <f>"20217030418"</f>
        <v>20217030418</v>
      </c>
      <c r="E34" s="7">
        <v>69.2</v>
      </c>
      <c r="F34" s="7">
        <v>77.3</v>
      </c>
      <c r="G34" s="4">
        <f t="shared" si="1"/>
        <v>73.25</v>
      </c>
      <c r="H34" s="1">
        <v>5</v>
      </c>
      <c r="I34" s="13"/>
    </row>
    <row r="35" spans="1:9" ht="15" customHeight="1">
      <c r="A35" s="1">
        <v>32</v>
      </c>
      <c r="B35" s="6" t="s">
        <v>3</v>
      </c>
      <c r="C35" s="6" t="str">
        <f>"沙蕾"</f>
        <v>沙蕾</v>
      </c>
      <c r="D35" s="6" t="str">
        <f>"20217030109"</f>
        <v>20217030109</v>
      </c>
      <c r="E35" s="7">
        <v>65.599999999999994</v>
      </c>
      <c r="F35" s="7">
        <v>78.900000000000006</v>
      </c>
      <c r="G35" s="4">
        <f t="shared" si="1"/>
        <v>72.25</v>
      </c>
      <c r="H35" s="1">
        <v>6</v>
      </c>
      <c r="I35" s="13"/>
    </row>
    <row r="36" spans="1:9" ht="15" customHeight="1">
      <c r="A36" s="1">
        <v>33</v>
      </c>
      <c r="B36" s="6" t="s">
        <v>3</v>
      </c>
      <c r="C36" s="6" t="str">
        <f>"孙银晗"</f>
        <v>孙银晗</v>
      </c>
      <c r="D36" s="6" t="str">
        <f>"20217031006"</f>
        <v>20217031006</v>
      </c>
      <c r="E36" s="7">
        <v>71.2</v>
      </c>
      <c r="F36" s="7">
        <v>71.599999999999994</v>
      </c>
      <c r="G36" s="4">
        <f t="shared" si="1"/>
        <v>71.400000000000006</v>
      </c>
      <c r="H36" s="1">
        <v>7</v>
      </c>
      <c r="I36" s="13"/>
    </row>
    <row r="37" spans="1:9" ht="15" customHeight="1">
      <c r="A37" s="1">
        <v>34</v>
      </c>
      <c r="B37" s="6" t="s">
        <v>3</v>
      </c>
      <c r="C37" s="6" t="str">
        <f>"赵蕾"</f>
        <v>赵蕾</v>
      </c>
      <c r="D37" s="6" t="str">
        <f>"20217030722"</f>
        <v>20217030722</v>
      </c>
      <c r="E37" s="7">
        <v>69.2</v>
      </c>
      <c r="F37" s="7">
        <v>73.400000000000006</v>
      </c>
      <c r="G37" s="4">
        <f t="shared" si="1"/>
        <v>71.300000000000011</v>
      </c>
      <c r="H37" s="1">
        <v>8</v>
      </c>
      <c r="I37" s="13"/>
    </row>
    <row r="38" spans="1:9" ht="15" customHeight="1">
      <c r="A38" s="1">
        <v>35</v>
      </c>
      <c r="B38" s="6" t="s">
        <v>3</v>
      </c>
      <c r="C38" s="6" t="str">
        <f>"许洁"</f>
        <v>许洁</v>
      </c>
      <c r="D38" s="6" t="str">
        <f>"20217031027"</f>
        <v>20217031027</v>
      </c>
      <c r="E38" s="7">
        <v>68.400000000000006</v>
      </c>
      <c r="F38" s="7">
        <v>73.8</v>
      </c>
      <c r="G38" s="4">
        <f t="shared" si="1"/>
        <v>71.099999999999994</v>
      </c>
      <c r="H38" s="1">
        <v>9</v>
      </c>
      <c r="I38" s="13"/>
    </row>
    <row r="39" spans="1:9" ht="15" customHeight="1">
      <c r="A39" s="1">
        <v>36</v>
      </c>
      <c r="B39" s="6" t="s">
        <v>3</v>
      </c>
      <c r="C39" s="6" t="str">
        <f>"顾烽燕"</f>
        <v>顾烽燕</v>
      </c>
      <c r="D39" s="6" t="str">
        <f>"20217030115"</f>
        <v>20217030115</v>
      </c>
      <c r="E39" s="7">
        <v>66</v>
      </c>
      <c r="F39" s="7">
        <v>75.099999999999994</v>
      </c>
      <c r="G39" s="4">
        <f t="shared" si="1"/>
        <v>70.55</v>
      </c>
      <c r="H39" s="1">
        <v>11</v>
      </c>
      <c r="I39" s="14"/>
    </row>
  </sheetData>
  <sortState ref="A3:AI64">
    <sortCondition ref="B3:B64"/>
    <sortCondition descending="1" ref="G3:G64"/>
    <sortCondition descending="1" ref="F3:F64"/>
  </sortState>
  <mergeCells count="5">
    <mergeCell ref="A2:I2"/>
    <mergeCell ref="I4:I16"/>
    <mergeCell ref="I17:I20"/>
    <mergeCell ref="I21:I29"/>
    <mergeCell ref="I30:I39"/>
  </mergeCells>
  <phoneticPr fontId="18" type="noConversion"/>
  <pageMargins left="0.31496062992125984" right="0.11811023622047245" top="0.35433070866141736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1033_60dd69f306451</vt:lpstr>
      <vt:lpstr>'1033_60dd69f306451'!Print_Titles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2021-08-11T07:57:25Z</cp:lastPrinted>
  <dcterms:created xsi:type="dcterms:W3CDTF">2021-07-01T07:10:08Z</dcterms:created>
  <dcterms:modified xsi:type="dcterms:W3CDTF">2021-08-11T07:57:27Z</dcterms:modified>
</cp:coreProperties>
</file>