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Sheet1" sheetId="1" r:id="rId1"/>
  </sheets>
  <definedNames>
    <definedName name="_xlnm._FilterDatabase" localSheetId="0" hidden="1">Sheet1!$A$1:$L$33</definedName>
  </definedNames>
  <calcPr calcId="144525"/>
</workbook>
</file>

<file path=xl/sharedStrings.xml><?xml version="1.0" encoding="utf-8"?>
<sst xmlns="http://schemas.openxmlformats.org/spreadsheetml/2006/main" count="221" uniqueCount="90">
  <si>
    <t>2020年度萧县事业单位公开招聘工作人员（第二批）拟聘用人员名单</t>
  </si>
  <si>
    <t>聘用单位</t>
  </si>
  <si>
    <t>岗位代码</t>
  </si>
  <si>
    <t>招聘岗位所需资格条件</t>
  </si>
  <si>
    <t>学历</t>
  </si>
  <si>
    <t>年龄</t>
  </si>
  <si>
    <t>其他</t>
  </si>
  <si>
    <t>准考证号</t>
  </si>
  <si>
    <t>姓名</t>
  </si>
  <si>
    <t>毕业院校</t>
  </si>
  <si>
    <t>总成绩</t>
  </si>
  <si>
    <t>专业</t>
  </si>
  <si>
    <t xml:space="preserve">萧县机构编制信息中心 </t>
  </si>
  <si>
    <t>20006_工作人员</t>
  </si>
  <si>
    <t>专业不限</t>
  </si>
  <si>
    <t>本科及以上</t>
  </si>
  <si>
    <t>30周岁以下</t>
  </si>
  <si>
    <t>应届毕业生</t>
  </si>
  <si>
    <t>20007_工作人员</t>
  </si>
  <si>
    <t>本科：中国语言文学类、法学类；      研究生：专业不限</t>
  </si>
  <si>
    <t xml:space="preserve">县效能中心 </t>
  </si>
  <si>
    <t>20009_工作人员</t>
  </si>
  <si>
    <t>本科：汉语言文学、汉语言、应用语言学、秘书学、新闻学 ；研究生：中国语言文学、新闻传播学</t>
  </si>
  <si>
    <t xml:space="preserve"> 应届毕业生。从事办公室、文秘方面工作。       </t>
  </si>
  <si>
    <t>本科</t>
  </si>
  <si>
    <t>31周岁以下</t>
  </si>
  <si>
    <t xml:space="preserve"> 应届毕业生。 从事办公室、文秘方面工作。       </t>
  </si>
  <si>
    <t>县数据信息中心</t>
  </si>
  <si>
    <t>20024_工作人员</t>
  </si>
  <si>
    <t>本科：网络工程、信息安全、数字媒体技术；研究生：计算机应用技术</t>
  </si>
  <si>
    <t>35周岁以下</t>
  </si>
  <si>
    <t xml:space="preserve">县蔡洼红色旅游景区管理服务中心 </t>
  </si>
  <si>
    <t>20029_工作人员</t>
  </si>
  <si>
    <t>本科：法学、汉语言文学、旅游管理；研究生：法学、中国语言文学、旅游管理</t>
  </si>
  <si>
    <t>县房屋征收管理服务中心</t>
  </si>
  <si>
    <t>20030_工作人员</t>
  </si>
  <si>
    <t>本科：建筑学 ；研究生：专业不限</t>
  </si>
  <si>
    <t xml:space="preserve">张江萧县高新技术产业管理服务中心 </t>
  </si>
  <si>
    <t>20033_工作人员</t>
  </si>
  <si>
    <t>本科：经济学类、金融学类、影视摄影与制作；研究生：应用经济学、法学</t>
  </si>
  <si>
    <t>本科（学士）及以上</t>
  </si>
  <si>
    <t>本科学历30周岁以下，研究生学历35周岁以下</t>
  </si>
  <si>
    <t xml:space="preserve">县黄河故道湿地管理处 </t>
  </si>
  <si>
    <t>20039_工作人员</t>
  </si>
  <si>
    <t>大专及以上</t>
  </si>
  <si>
    <t xml:space="preserve">乡镇财政所 </t>
  </si>
  <si>
    <t>20047_工作人员</t>
  </si>
  <si>
    <t>本科：经济学类、财政学类、金融学、金融工程、统计学、会计学、财务管理、审计学；研究生：应用经济学、会计学</t>
  </si>
  <si>
    <t xml:space="preserve">   应届毕业生。       </t>
  </si>
  <si>
    <t xml:space="preserve">县疾病预防控制中心乡镇分中心 </t>
  </si>
  <si>
    <t>20052_工作人员</t>
  </si>
  <si>
    <t>大专：临床医学；本科：临床医学</t>
  </si>
  <si>
    <t xml:space="preserve">应届毕业生。       </t>
  </si>
  <si>
    <t>大专</t>
  </si>
  <si>
    <t>20053_工作人员</t>
  </si>
  <si>
    <t>20058_工作人员</t>
  </si>
  <si>
    <t>大专：财务会计类；本科：财务管理</t>
  </si>
  <si>
    <t>36周岁以下</t>
  </si>
  <si>
    <t>37周岁以下</t>
  </si>
  <si>
    <t>20060_工作人员</t>
  </si>
  <si>
    <t>大专：计算机应用技术；本科：计算机科学与技术</t>
  </si>
  <si>
    <t xml:space="preserve">县融媒体中心 </t>
  </si>
  <si>
    <t>20062_工作人员</t>
  </si>
  <si>
    <t>本科：新闻学、广播电视学、汉语言文学；研究生：新闻传播学</t>
  </si>
  <si>
    <t>本科学历25周岁及以下，研究生学历28周岁以下</t>
  </si>
  <si>
    <t xml:space="preserve">县全社会节能监察中心 </t>
  </si>
  <si>
    <t>20065_工作人员</t>
  </si>
  <si>
    <r>
      <rPr>
        <sz val="12"/>
        <rFont val="宋体"/>
        <charset val="134"/>
      </rPr>
      <t>本科：经济学、资源与环境经济学、资源环境科学、能源动力类</t>
    </r>
    <r>
      <rPr>
        <sz val="10.5"/>
        <rFont val="宋体"/>
        <charset val="134"/>
      </rPr>
      <t>；</t>
    </r>
    <r>
      <rPr>
        <sz val="12"/>
        <rFont val="宋体"/>
        <charset val="134"/>
      </rPr>
      <t>研究生：经济学、环境科学与工程</t>
    </r>
  </si>
  <si>
    <t xml:space="preserve"> 本科及以上</t>
  </si>
  <si>
    <t xml:space="preserve">县价格信息咨询服务中心 </t>
  </si>
  <si>
    <t>20067_工作人员</t>
  </si>
  <si>
    <t>本科：经济学、统计学                           研究生：经济学</t>
  </si>
  <si>
    <t xml:space="preserve">县重点工程建设管理中心 </t>
  </si>
  <si>
    <t>20082_工作人员</t>
  </si>
  <si>
    <t>本科：土木类、建筑类、测绘类、工程管理、工程造价、地理信息科学；        研究生：建筑学、土木工程、测绘科学与技术、地理学</t>
  </si>
  <si>
    <t xml:space="preserve">青龙镇农经站 </t>
  </si>
  <si>
    <t>20090_工作人员</t>
  </si>
  <si>
    <t>乡镇文化站</t>
  </si>
  <si>
    <t>20097_工作人员</t>
  </si>
  <si>
    <t>官桥镇、孙圩子乡各1人、祖楼镇2人、新庄镇3人。按照考生最终成绩排名从高分到低分依次选岗。</t>
  </si>
  <si>
    <t>20098_工作人员</t>
  </si>
  <si>
    <t>王寨镇、大屯镇各1人、酒店乡2人、刘套镇3人。按照考生最终成绩排名从高分到低分依次选岗。</t>
  </si>
  <si>
    <t xml:space="preserve">乡镇退役军人服务管理站 </t>
  </si>
  <si>
    <t>20101_工作人员</t>
  </si>
  <si>
    <t>赵庄镇、刘套镇、孙圩子乡、闫集镇、祖楼镇、新庄镇、王寨镇各1名。按照考生最终成绩排名从高分到低分依次选岗。</t>
  </si>
  <si>
    <t>20102_工作人员</t>
  </si>
  <si>
    <t xml:space="preserve"> 龙城镇、酒店乡、黄口镇、石林乡、官桥镇各1名，庄里乡2名。按照考生最终成绩排名从高分到低分依次选岗。</t>
  </si>
  <si>
    <t xml:space="preserve"> 龙城镇、酒店乡、黄口镇、石林乡、官桥镇各1名，庄里乡3名。按照考生最终成绩排名从高分到低分依次选岗。</t>
  </si>
  <si>
    <t>20103_工作人员</t>
  </si>
  <si>
    <t xml:space="preserve">  应届毕业生       丁里镇、马井镇、圣泉乡各1名，白土镇2名。按照考生最终成绩排名从高分到低分依次选岗。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</si>
</sst>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0.00_ "/>
    <numFmt numFmtId="44" formatCode="_ &quot;￥&quot;* #,##0.00_ ;_ &quot;￥&quot;* \-#,##0.00_ ;_ &quot;￥&quot;* &quot;-&quot;??_ ;_ @_ "/>
  </numFmts>
  <fonts count="28">
    <font>
      <sz val="12"/>
      <name val="宋体"/>
      <charset val="134"/>
    </font>
    <font>
      <b/>
      <sz val="20"/>
      <name val="宋体"/>
      <charset val="134"/>
    </font>
    <font>
      <b/>
      <sz val="12"/>
      <name val="黑体"/>
      <charset val="134"/>
    </font>
    <font>
      <sz val="11"/>
      <color theme="1"/>
      <name val="宋体"/>
      <charset val="134"/>
    </font>
    <font>
      <sz val="11"/>
      <name val="宋体"/>
      <charset val="134"/>
    </font>
    <font>
      <sz val="11"/>
      <color theme="1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1"/>
      <color theme="3"/>
      <name val="宋体"/>
      <charset val="134"/>
      <scheme val="minor"/>
    </font>
    <font>
      <u/>
      <sz val="12"/>
      <color indexed="36"/>
      <name val="宋体"/>
      <charset val="134"/>
    </font>
    <font>
      <sz val="11"/>
      <color rgb="FF9C0006"/>
      <name val="宋体"/>
      <charset val="134"/>
      <scheme val="minor"/>
    </font>
    <font>
      <sz val="10"/>
      <name val="Arial"/>
      <charset val="0"/>
    </font>
    <font>
      <sz val="11"/>
      <color theme="0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indexed="8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2"/>
      <color indexed="12"/>
      <name val="宋体"/>
      <charset val="134"/>
    </font>
    <font>
      <sz val="11"/>
      <color rgb="FF9C6500"/>
      <name val="宋体"/>
      <charset val="134"/>
      <scheme val="minor"/>
    </font>
    <font>
      <sz val="11"/>
      <color rgb="FF3F3F76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FA7D00"/>
      <name val="宋体"/>
      <charset val="134"/>
      <scheme val="minor"/>
    </font>
    <font>
      <sz val="10"/>
      <name val="Helv"/>
      <charset val="0"/>
    </font>
    <font>
      <b/>
      <sz val="11"/>
      <color rgb="FFFA7D00"/>
      <name val="宋体"/>
      <charset val="134"/>
      <scheme val="minor"/>
    </font>
    <font>
      <sz val="10.5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2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22" fillId="23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top"/>
      <protection locked="0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top"/>
      <protection locked="0"/>
    </xf>
    <xf numFmtId="0" fontId="17" fillId="15" borderId="8" applyNumberFormat="0" applyFont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7" fillId="0" borderId="6" applyNumberFormat="0" applyFill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0" fillId="0" borderId="10" applyNumberFormat="0" applyFill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5" fillId="14" borderId="7" applyNumberFormat="0" applyAlignment="0" applyProtection="0">
      <alignment vertical="center"/>
    </xf>
    <xf numFmtId="0" fontId="26" fillId="14" borderId="11" applyNumberFormat="0" applyAlignment="0" applyProtection="0">
      <alignment vertical="center"/>
    </xf>
    <xf numFmtId="0" fontId="6" fillId="6" borderId="5" applyNumberFormat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3" fillId="0" borderId="0"/>
    <xf numFmtId="0" fontId="25" fillId="0" borderId="0"/>
    <xf numFmtId="0" fontId="0" fillId="0" borderId="0">
      <alignment vertical="center"/>
    </xf>
  </cellStyleXfs>
  <cellXfs count="16">
    <xf numFmtId="0" fontId="0" fillId="0" borderId="0" xfId="0">
      <alignment vertical="center"/>
    </xf>
    <xf numFmtId="0" fontId="0" fillId="0" borderId="0" xfId="0" applyFill="1" applyAlignment="1">
      <alignment horizontal="center" vertical="center" wrapText="1"/>
    </xf>
    <xf numFmtId="176" fontId="0" fillId="0" borderId="0" xfId="0" applyNumberFormat="1" applyFont="1" applyFill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2" xfId="49" applyFont="1" applyFill="1" applyBorder="1" applyAlignment="1">
      <alignment horizontal="center" vertical="center" wrapText="1"/>
    </xf>
    <xf numFmtId="0" fontId="2" fillId="0" borderId="3" xfId="49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0" fillId="0" borderId="4" xfId="0" applyFont="1" applyFill="1" applyBorder="1" applyAlignment="1">
      <alignment horizontal="left" vertical="center" wrapText="1"/>
    </xf>
    <xf numFmtId="0" fontId="0" fillId="0" borderId="4" xfId="0" applyFont="1" applyFill="1" applyBorder="1" applyAlignment="1">
      <alignment horizontal="center" vertical="center" wrapText="1"/>
    </xf>
    <xf numFmtId="0" fontId="0" fillId="0" borderId="4" xfId="0" applyNumberFormat="1" applyFont="1" applyFill="1" applyBorder="1" applyAlignment="1">
      <alignment horizontal="left" vertical="center" wrapText="1"/>
    </xf>
    <xf numFmtId="0" fontId="0" fillId="0" borderId="4" xfId="0" applyNumberFormat="1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/>
    </xf>
    <xf numFmtId="0" fontId="0" fillId="0" borderId="4" xfId="0" applyFont="1" applyFill="1" applyBorder="1" applyAlignment="1">
      <alignment vertical="center" wrapText="1"/>
    </xf>
    <xf numFmtId="176" fontId="3" fillId="0" borderId="4" xfId="0" applyNumberFormat="1" applyFont="1" applyFill="1" applyBorder="1" applyAlignment="1">
      <alignment horizontal="center" vertical="center"/>
    </xf>
    <xf numFmtId="176" fontId="4" fillId="0" borderId="4" xfId="0" applyNumberFormat="1" applyFont="1" applyFill="1" applyBorder="1" applyAlignment="1">
      <alignment horizontal="center" vertical="center"/>
    </xf>
  </cellXfs>
  <cellStyles count="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  <cellStyle name="常规_Sheet1" xfId="50"/>
    <cellStyle name="常规 5" xfId="51"/>
  </cellStyles>
  <tableStyles count="0" defaultTableStyle="TableStyleMedium2" defaultPivotStyle="PivotStyleLight16"/>
  <colors>
    <mruColors>
      <color rgb="000000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33"/>
  <sheetViews>
    <sheetView tabSelected="1" workbookViewId="0">
      <selection activeCell="J33" sqref="J33"/>
    </sheetView>
  </sheetViews>
  <sheetFormatPr defaultColWidth="9" defaultRowHeight="14.25"/>
  <cols>
    <col min="1" max="1" width="13.0583333333333" style="1" customWidth="1"/>
    <col min="2" max="2" width="14.125" style="1" customWidth="1"/>
    <col min="3" max="3" width="15.75" style="1" customWidth="1"/>
    <col min="4" max="5" width="11.125" style="1" customWidth="1"/>
    <col min="6" max="6" width="13.0166666666667" style="1" customWidth="1"/>
    <col min="7" max="7" width="11.125" style="1" customWidth="1"/>
    <col min="8" max="8" width="7.5" style="1" customWidth="1"/>
    <col min="9" max="9" width="12.3333333333333" style="1" customWidth="1"/>
    <col min="10" max="10" width="6.99166666666667" style="1" customWidth="1"/>
    <col min="11" max="11" width="8.125" style="2" customWidth="1"/>
    <col min="12" max="16384" width="9" style="1"/>
  </cols>
  <sheetData>
    <row r="1" ht="47" customHeight="1" spans="1:11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</row>
    <row r="2" spans="1:11">
      <c r="A2" s="4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4" t="s">
        <v>7</v>
      </c>
      <c r="H2" s="4" t="s">
        <v>8</v>
      </c>
      <c r="I2" s="4" t="s">
        <v>9</v>
      </c>
      <c r="J2" s="4" t="s">
        <v>4</v>
      </c>
      <c r="K2" s="4" t="s">
        <v>10</v>
      </c>
    </row>
    <row r="3" spans="1:11">
      <c r="A3" s="5"/>
      <c r="B3" s="5"/>
      <c r="C3" s="5" t="s">
        <v>11</v>
      </c>
      <c r="D3" s="5" t="s">
        <v>4</v>
      </c>
      <c r="E3" s="5" t="s">
        <v>5</v>
      </c>
      <c r="F3" s="5" t="s">
        <v>6</v>
      </c>
      <c r="G3" s="5"/>
      <c r="H3" s="5"/>
      <c r="I3" s="5"/>
      <c r="J3" s="5"/>
      <c r="K3" s="5"/>
    </row>
    <row r="4" ht="27" spans="1:11">
      <c r="A4" s="6" t="s">
        <v>12</v>
      </c>
      <c r="B4" s="7" t="s">
        <v>13</v>
      </c>
      <c r="C4" s="8" t="s">
        <v>14</v>
      </c>
      <c r="D4" s="9" t="s">
        <v>15</v>
      </c>
      <c r="E4" s="9" t="s">
        <v>16</v>
      </c>
      <c r="F4" s="9" t="s">
        <v>17</v>
      </c>
      <c r="G4" s="7" t="str">
        <f>"2020100413"</f>
        <v>2020100413</v>
      </c>
      <c r="H4" s="7" t="str">
        <f>"王腾"</f>
        <v>王腾</v>
      </c>
      <c r="I4" s="13" t="str">
        <f>"皖西学院"</f>
        <v>皖西学院</v>
      </c>
      <c r="J4" s="13" t="str">
        <f>"本科"</f>
        <v>本科</v>
      </c>
      <c r="K4" s="14">
        <v>73.364</v>
      </c>
    </row>
    <row r="5" ht="57" spans="1:11">
      <c r="A5" s="6" t="s">
        <v>12</v>
      </c>
      <c r="B5" s="7" t="s">
        <v>18</v>
      </c>
      <c r="C5" s="8" t="s">
        <v>19</v>
      </c>
      <c r="D5" s="9" t="s">
        <v>15</v>
      </c>
      <c r="E5" s="9" t="s">
        <v>16</v>
      </c>
      <c r="F5" s="9" t="s">
        <v>17</v>
      </c>
      <c r="G5" s="7" t="str">
        <f>"2020100519"</f>
        <v>2020100519</v>
      </c>
      <c r="H5" s="7" t="str">
        <f>"付光耀"</f>
        <v>付光耀</v>
      </c>
      <c r="I5" s="13" t="str">
        <f>"江西农业大学"</f>
        <v>江西农业大学</v>
      </c>
      <c r="J5" s="13" t="str">
        <f>"硕士研究生"</f>
        <v>硕士研究生</v>
      </c>
      <c r="K5" s="14">
        <v>74.576</v>
      </c>
    </row>
    <row r="6" ht="99.75" spans="1:11">
      <c r="A6" s="6" t="s">
        <v>20</v>
      </c>
      <c r="B6" s="7" t="s">
        <v>21</v>
      </c>
      <c r="C6" s="8" t="s">
        <v>22</v>
      </c>
      <c r="D6" s="9" t="s">
        <v>15</v>
      </c>
      <c r="E6" s="9" t="s">
        <v>16</v>
      </c>
      <c r="F6" s="8" t="s">
        <v>23</v>
      </c>
      <c r="G6" s="7" t="str">
        <f>"2020100603"</f>
        <v>2020100603</v>
      </c>
      <c r="H6" s="7" t="str">
        <f>"蔡礼瑶"</f>
        <v>蔡礼瑶</v>
      </c>
      <c r="I6" s="13" t="str">
        <f>"宿州学院"</f>
        <v>宿州学院</v>
      </c>
      <c r="J6" s="9" t="s">
        <v>24</v>
      </c>
      <c r="K6" s="14">
        <v>73.096</v>
      </c>
    </row>
    <row r="7" ht="99.75" spans="1:11">
      <c r="A7" s="6" t="s">
        <v>20</v>
      </c>
      <c r="B7" s="7" t="s">
        <v>21</v>
      </c>
      <c r="C7" s="8" t="s">
        <v>22</v>
      </c>
      <c r="D7" s="9" t="s">
        <v>15</v>
      </c>
      <c r="E7" s="9" t="s">
        <v>25</v>
      </c>
      <c r="F7" s="8" t="s">
        <v>26</v>
      </c>
      <c r="G7" s="7" t="str">
        <f>"2020100529"</f>
        <v>2020100529</v>
      </c>
      <c r="H7" s="7" t="str">
        <f>"池德地"</f>
        <v>池德地</v>
      </c>
      <c r="I7" s="13" t="str">
        <f>"江西农业大学"</f>
        <v>江西农业大学</v>
      </c>
      <c r="J7" s="9" t="s">
        <v>24</v>
      </c>
      <c r="K7" s="14">
        <v>73.024</v>
      </c>
    </row>
    <row r="8" ht="71.25" spans="1:11">
      <c r="A8" s="6" t="s">
        <v>27</v>
      </c>
      <c r="B8" s="7" t="s">
        <v>28</v>
      </c>
      <c r="C8" s="8" t="s">
        <v>29</v>
      </c>
      <c r="D8" s="9" t="s">
        <v>15</v>
      </c>
      <c r="E8" s="9" t="s">
        <v>30</v>
      </c>
      <c r="F8" s="9" t="s">
        <v>17</v>
      </c>
      <c r="G8" s="7" t="str">
        <f>"2020102525"</f>
        <v>2020102525</v>
      </c>
      <c r="H8" s="7" t="str">
        <f>"胡成宇"</f>
        <v>胡成宇</v>
      </c>
      <c r="I8" s="13" t="str">
        <f>"安徽三联学院"</f>
        <v>安徽三联学院</v>
      </c>
      <c r="J8" s="9" t="s">
        <v>24</v>
      </c>
      <c r="K8" s="14">
        <v>72.408</v>
      </c>
    </row>
    <row r="9" ht="71.25" spans="1:11">
      <c r="A9" s="6" t="s">
        <v>31</v>
      </c>
      <c r="B9" s="7" t="s">
        <v>32</v>
      </c>
      <c r="C9" s="10" t="s">
        <v>33</v>
      </c>
      <c r="D9" s="11" t="s">
        <v>15</v>
      </c>
      <c r="E9" s="11" t="s">
        <v>30</v>
      </c>
      <c r="F9" s="11" t="s">
        <v>17</v>
      </c>
      <c r="G9" s="7" t="str">
        <f>"2020103123"</f>
        <v>2020103123</v>
      </c>
      <c r="H9" s="7" t="str">
        <f>"王悦"</f>
        <v>王悦</v>
      </c>
      <c r="I9" s="13" t="str">
        <f>"阜阳师范大学"</f>
        <v>阜阳师范大学</v>
      </c>
      <c r="J9" s="9" t="s">
        <v>24</v>
      </c>
      <c r="K9" s="14">
        <v>72.784</v>
      </c>
    </row>
    <row r="10" ht="42.75" spans="1:11">
      <c r="A10" s="6" t="s">
        <v>34</v>
      </c>
      <c r="B10" s="7" t="s">
        <v>35</v>
      </c>
      <c r="C10" s="8" t="s">
        <v>36</v>
      </c>
      <c r="D10" s="9" t="s">
        <v>15</v>
      </c>
      <c r="E10" s="9" t="s">
        <v>16</v>
      </c>
      <c r="F10" s="9" t="s">
        <v>17</v>
      </c>
      <c r="G10" s="7" t="str">
        <f>"2020103209"</f>
        <v>2020103209</v>
      </c>
      <c r="H10" s="7" t="str">
        <f>"丁超凡"</f>
        <v>丁超凡</v>
      </c>
      <c r="I10" s="13" t="str">
        <f>"安徽师范大学"</f>
        <v>安徽师范大学</v>
      </c>
      <c r="J10" s="13" t="str">
        <f>"硕士研究生"</f>
        <v>硕士研究生</v>
      </c>
      <c r="K10" s="14">
        <v>70.48</v>
      </c>
    </row>
    <row r="11" ht="71.25" spans="1:11">
      <c r="A11" s="6" t="s">
        <v>37</v>
      </c>
      <c r="B11" s="7" t="s">
        <v>38</v>
      </c>
      <c r="C11" s="8" t="s">
        <v>39</v>
      </c>
      <c r="D11" s="9" t="s">
        <v>40</v>
      </c>
      <c r="E11" s="9" t="s">
        <v>41</v>
      </c>
      <c r="F11" s="9" t="s">
        <v>17</v>
      </c>
      <c r="G11" s="7" t="str">
        <f>"2020103330"</f>
        <v>2020103330</v>
      </c>
      <c r="H11" s="7" t="str">
        <f>"岳展宏"</f>
        <v>岳展宏</v>
      </c>
      <c r="I11" s="13" t="str">
        <f>"辽宁科技大学"</f>
        <v>辽宁科技大学</v>
      </c>
      <c r="J11" s="9" t="s">
        <v>24</v>
      </c>
      <c r="K11" s="14">
        <v>72.08</v>
      </c>
    </row>
    <row r="12" ht="28.5" spans="1:11">
      <c r="A12" s="6" t="s">
        <v>42</v>
      </c>
      <c r="B12" s="7" t="s">
        <v>43</v>
      </c>
      <c r="C12" s="8" t="s">
        <v>14</v>
      </c>
      <c r="D12" s="9" t="s">
        <v>44</v>
      </c>
      <c r="E12" s="9" t="s">
        <v>30</v>
      </c>
      <c r="F12" s="9" t="s">
        <v>17</v>
      </c>
      <c r="G12" s="7" t="str">
        <f>"2020104123"</f>
        <v>2020104123</v>
      </c>
      <c r="H12" s="7" t="str">
        <f>"邹涵"</f>
        <v>邹涵</v>
      </c>
      <c r="I12" s="13" t="str">
        <f>"安徽财经大学商学院"</f>
        <v>安徽财经大学商学院</v>
      </c>
      <c r="J12" s="9" t="s">
        <v>24</v>
      </c>
      <c r="K12" s="14">
        <v>73.46</v>
      </c>
    </row>
    <row r="13" ht="114" spans="1:11">
      <c r="A13" s="6" t="s">
        <v>45</v>
      </c>
      <c r="B13" s="7" t="s">
        <v>46</v>
      </c>
      <c r="C13" s="8" t="s">
        <v>47</v>
      </c>
      <c r="D13" s="9" t="s">
        <v>15</v>
      </c>
      <c r="E13" s="9" t="s">
        <v>16</v>
      </c>
      <c r="F13" s="8" t="s">
        <v>48</v>
      </c>
      <c r="G13" s="7" t="str">
        <f>"2020104408"</f>
        <v>2020104408</v>
      </c>
      <c r="H13" s="7" t="str">
        <f>"许星慧"</f>
        <v>许星慧</v>
      </c>
      <c r="I13" s="13" t="str">
        <f>"巢湖学院"</f>
        <v>巢湖学院</v>
      </c>
      <c r="J13" s="9" t="s">
        <v>24</v>
      </c>
      <c r="K13" s="14">
        <v>72.896</v>
      </c>
    </row>
    <row r="14" ht="114" spans="1:11">
      <c r="A14" s="6" t="s">
        <v>45</v>
      </c>
      <c r="B14" s="7" t="s">
        <v>46</v>
      </c>
      <c r="C14" s="8" t="s">
        <v>47</v>
      </c>
      <c r="D14" s="9" t="s">
        <v>15</v>
      </c>
      <c r="E14" s="9" t="s">
        <v>25</v>
      </c>
      <c r="F14" s="8" t="s">
        <v>48</v>
      </c>
      <c r="G14" s="7" t="str">
        <f>"2020104624"</f>
        <v>2020104624</v>
      </c>
      <c r="H14" s="7" t="str">
        <f>"金晓畅"</f>
        <v>金晓畅</v>
      </c>
      <c r="I14" s="13" t="str">
        <f>"华侨大学"</f>
        <v>华侨大学</v>
      </c>
      <c r="J14" s="9" t="s">
        <v>24</v>
      </c>
      <c r="K14" s="14">
        <v>72.8</v>
      </c>
    </row>
    <row r="15" ht="42.75" spans="1:11">
      <c r="A15" s="6" t="s">
        <v>49</v>
      </c>
      <c r="B15" s="7" t="s">
        <v>50</v>
      </c>
      <c r="C15" s="8" t="s">
        <v>51</v>
      </c>
      <c r="D15" s="9" t="s">
        <v>44</v>
      </c>
      <c r="E15" s="9" t="s">
        <v>30</v>
      </c>
      <c r="F15" s="9" t="s">
        <v>52</v>
      </c>
      <c r="G15" s="7" t="str">
        <f>"2020104923"</f>
        <v>2020104923</v>
      </c>
      <c r="H15" s="7" t="str">
        <f>"王畅"</f>
        <v>王畅</v>
      </c>
      <c r="I15" s="13" t="str">
        <f>"石家庄医学高等专科学校"</f>
        <v>石家庄医学高等专科学校</v>
      </c>
      <c r="J15" s="9" t="s">
        <v>53</v>
      </c>
      <c r="K15" s="14">
        <v>68.708</v>
      </c>
    </row>
    <row r="16" ht="42.75" spans="1:11">
      <c r="A16" s="6" t="s">
        <v>49</v>
      </c>
      <c r="B16" s="7" t="s">
        <v>54</v>
      </c>
      <c r="C16" s="8" t="s">
        <v>51</v>
      </c>
      <c r="D16" s="9" t="s">
        <v>44</v>
      </c>
      <c r="E16" s="9" t="s">
        <v>30</v>
      </c>
      <c r="F16" s="9" t="s">
        <v>52</v>
      </c>
      <c r="G16" s="7" t="str">
        <f>"2020104929"</f>
        <v>2020104929</v>
      </c>
      <c r="H16" s="7" t="str">
        <f>"王尉"</f>
        <v>王尉</v>
      </c>
      <c r="I16" s="13" t="str">
        <f>"山东力明科技职业技术学院"</f>
        <v>山东力明科技职业技术学院</v>
      </c>
      <c r="J16" s="9" t="s">
        <v>53</v>
      </c>
      <c r="K16" s="14">
        <v>62.78</v>
      </c>
    </row>
    <row r="17" ht="42.75" spans="1:11">
      <c r="A17" s="6" t="s">
        <v>49</v>
      </c>
      <c r="B17" s="7" t="s">
        <v>55</v>
      </c>
      <c r="C17" s="8" t="s">
        <v>56</v>
      </c>
      <c r="D17" s="9" t="s">
        <v>44</v>
      </c>
      <c r="E17" s="9" t="s">
        <v>30</v>
      </c>
      <c r="F17" s="8" t="s">
        <v>52</v>
      </c>
      <c r="G17" s="7" t="str">
        <f>"2020105016"</f>
        <v>2020105016</v>
      </c>
      <c r="H17" s="7" t="str">
        <f>"王兴国"</f>
        <v>王兴国</v>
      </c>
      <c r="I17" s="13" t="str">
        <f>"合肥滨湖职业技术学院"</f>
        <v>合肥滨湖职业技术学院</v>
      </c>
      <c r="J17" s="9" t="s">
        <v>53</v>
      </c>
      <c r="K17" s="14">
        <v>72.288</v>
      </c>
    </row>
    <row r="18" ht="42.75" spans="1:11">
      <c r="A18" s="6" t="s">
        <v>49</v>
      </c>
      <c r="B18" s="7" t="s">
        <v>55</v>
      </c>
      <c r="C18" s="8" t="s">
        <v>56</v>
      </c>
      <c r="D18" s="9" t="s">
        <v>44</v>
      </c>
      <c r="E18" s="9" t="s">
        <v>57</v>
      </c>
      <c r="F18" s="8" t="s">
        <v>52</v>
      </c>
      <c r="G18" s="7" t="str">
        <f>"2020105123"</f>
        <v>2020105123</v>
      </c>
      <c r="H18" s="7" t="str">
        <f>"王婷婷"</f>
        <v>王婷婷</v>
      </c>
      <c r="I18" s="13" t="str">
        <f>"安徽三联学院"</f>
        <v>安徽三联学院</v>
      </c>
      <c r="J18" s="9" t="s">
        <v>24</v>
      </c>
      <c r="K18" s="14">
        <v>72.284</v>
      </c>
    </row>
    <row r="19" ht="42.75" spans="1:11">
      <c r="A19" s="6" t="s">
        <v>49</v>
      </c>
      <c r="B19" s="7" t="s">
        <v>55</v>
      </c>
      <c r="C19" s="8" t="s">
        <v>56</v>
      </c>
      <c r="D19" s="9" t="s">
        <v>44</v>
      </c>
      <c r="E19" s="9" t="s">
        <v>58</v>
      </c>
      <c r="F19" s="8" t="s">
        <v>52</v>
      </c>
      <c r="G19" s="7" t="str">
        <f>"2020105219"</f>
        <v>2020105219</v>
      </c>
      <c r="H19" s="7" t="str">
        <f>"胡欣彤"</f>
        <v>胡欣彤</v>
      </c>
      <c r="I19" s="13" t="str">
        <f>"黄山学院"</f>
        <v>黄山学院</v>
      </c>
      <c r="J19" s="9" t="s">
        <v>24</v>
      </c>
      <c r="K19" s="14">
        <v>72.076</v>
      </c>
    </row>
    <row r="20" ht="57" spans="1:11">
      <c r="A20" s="6" t="s">
        <v>49</v>
      </c>
      <c r="B20" s="7" t="s">
        <v>59</v>
      </c>
      <c r="C20" s="8" t="s">
        <v>60</v>
      </c>
      <c r="D20" s="9" t="s">
        <v>44</v>
      </c>
      <c r="E20" s="9" t="s">
        <v>30</v>
      </c>
      <c r="F20" s="8" t="s">
        <v>52</v>
      </c>
      <c r="G20" s="7" t="str">
        <f>"2020105324"</f>
        <v>2020105324</v>
      </c>
      <c r="H20" s="7" t="str">
        <f>"郑梓忠"</f>
        <v>郑梓忠</v>
      </c>
      <c r="I20" s="13" t="str">
        <f>"天津职业技术师范大学"</f>
        <v>天津职业技术师范大学</v>
      </c>
      <c r="J20" s="9" t="s">
        <v>53</v>
      </c>
      <c r="K20" s="14">
        <v>71.072</v>
      </c>
    </row>
    <row r="21" ht="57" spans="1:11">
      <c r="A21" s="6" t="s">
        <v>49</v>
      </c>
      <c r="B21" s="7" t="s">
        <v>59</v>
      </c>
      <c r="C21" s="8" t="s">
        <v>60</v>
      </c>
      <c r="D21" s="9" t="s">
        <v>44</v>
      </c>
      <c r="E21" s="9" t="s">
        <v>57</v>
      </c>
      <c r="F21" s="8" t="s">
        <v>52</v>
      </c>
      <c r="G21" s="7" t="str">
        <f>"2020105410"</f>
        <v>2020105410</v>
      </c>
      <c r="H21" s="7" t="str">
        <f>"崔祥"</f>
        <v>崔祥</v>
      </c>
      <c r="I21" s="13" t="str">
        <f>"安徽工程大学机电学院"</f>
        <v>安徽工程大学机电学院</v>
      </c>
      <c r="J21" s="9" t="s">
        <v>24</v>
      </c>
      <c r="K21" s="14">
        <v>70.556</v>
      </c>
    </row>
    <row r="22" ht="71.25" spans="1:11">
      <c r="A22" s="6" t="s">
        <v>61</v>
      </c>
      <c r="B22" s="7" t="s">
        <v>62</v>
      </c>
      <c r="C22" s="8" t="s">
        <v>63</v>
      </c>
      <c r="D22" s="9" t="s">
        <v>15</v>
      </c>
      <c r="E22" s="9" t="s">
        <v>64</v>
      </c>
      <c r="F22" s="9" t="s">
        <v>17</v>
      </c>
      <c r="G22" s="7" t="str">
        <f>"2020105522"</f>
        <v>2020105522</v>
      </c>
      <c r="H22" s="7" t="str">
        <f>"马帅"</f>
        <v>马帅</v>
      </c>
      <c r="I22" s="13" t="str">
        <f>"滁州学院"</f>
        <v>滁州学院</v>
      </c>
      <c r="J22" s="9" t="s">
        <v>24</v>
      </c>
      <c r="K22" s="14">
        <v>68.38</v>
      </c>
    </row>
    <row r="23" ht="99.75" spans="1:11">
      <c r="A23" s="6" t="s">
        <v>65</v>
      </c>
      <c r="B23" s="7" t="s">
        <v>66</v>
      </c>
      <c r="C23" s="8" t="s">
        <v>67</v>
      </c>
      <c r="D23" s="9" t="s">
        <v>68</v>
      </c>
      <c r="E23" s="9" t="s">
        <v>16</v>
      </c>
      <c r="F23" s="9" t="s">
        <v>17</v>
      </c>
      <c r="G23" s="7" t="str">
        <f>"2020105612"</f>
        <v>2020105612</v>
      </c>
      <c r="H23" s="7" t="str">
        <f>"张孝凡"</f>
        <v>张孝凡</v>
      </c>
      <c r="I23" s="13" t="str">
        <f t="shared" ref="I23:I28" si="0">"河海大学文天学院"</f>
        <v>河海大学文天学院</v>
      </c>
      <c r="J23" s="9" t="s">
        <v>24</v>
      </c>
      <c r="K23" s="14">
        <v>71.2</v>
      </c>
    </row>
    <row r="24" ht="42.75" spans="1:11">
      <c r="A24" s="6" t="s">
        <v>69</v>
      </c>
      <c r="B24" s="7" t="s">
        <v>70</v>
      </c>
      <c r="C24" s="8" t="s">
        <v>71</v>
      </c>
      <c r="D24" s="9" t="s">
        <v>68</v>
      </c>
      <c r="E24" s="9" t="s">
        <v>16</v>
      </c>
      <c r="F24" s="9" t="s">
        <v>17</v>
      </c>
      <c r="G24" s="7" t="str">
        <f>"2020105708"</f>
        <v>2020105708</v>
      </c>
      <c r="H24" s="7" t="str">
        <f>"马心雨"</f>
        <v>马心雨</v>
      </c>
      <c r="I24" s="13" t="str">
        <f>"淮北师范大学信息学院"</f>
        <v>淮北师范大学信息学院</v>
      </c>
      <c r="J24" s="9" t="s">
        <v>24</v>
      </c>
      <c r="K24" s="14">
        <v>73.26</v>
      </c>
    </row>
    <row r="25" ht="42.75" spans="1:11">
      <c r="A25" s="6" t="s">
        <v>69</v>
      </c>
      <c r="B25" s="7" t="s">
        <v>70</v>
      </c>
      <c r="C25" s="8" t="s">
        <v>71</v>
      </c>
      <c r="D25" s="9" t="s">
        <v>68</v>
      </c>
      <c r="E25" s="9" t="s">
        <v>25</v>
      </c>
      <c r="F25" s="9" t="s">
        <v>17</v>
      </c>
      <c r="G25" s="7" t="str">
        <f>"2020105706"</f>
        <v>2020105706</v>
      </c>
      <c r="H25" s="7" t="str">
        <f>"曹海滨"</f>
        <v>曹海滨</v>
      </c>
      <c r="I25" s="13" t="str">
        <f>"安徽工程大学"</f>
        <v>安徽工程大学</v>
      </c>
      <c r="J25" s="9" t="s">
        <v>24</v>
      </c>
      <c r="K25" s="14">
        <v>72.252</v>
      </c>
    </row>
    <row r="26" ht="128.25" spans="1:11">
      <c r="A26" s="6" t="s">
        <v>72</v>
      </c>
      <c r="B26" s="7" t="s">
        <v>73</v>
      </c>
      <c r="C26" s="8" t="s">
        <v>74</v>
      </c>
      <c r="D26" s="9" t="s">
        <v>15</v>
      </c>
      <c r="E26" s="9" t="s">
        <v>30</v>
      </c>
      <c r="F26" s="9" t="s">
        <v>17</v>
      </c>
      <c r="G26" s="7" t="str">
        <f>"2020106619"</f>
        <v>2020106619</v>
      </c>
      <c r="H26" s="7" t="str">
        <f>"张曼茹"</f>
        <v>张曼茹</v>
      </c>
      <c r="I26" s="13" t="str">
        <f t="shared" si="0"/>
        <v>河海大学文天学院</v>
      </c>
      <c r="J26" s="9" t="s">
        <v>24</v>
      </c>
      <c r="K26" s="14">
        <v>73.928</v>
      </c>
    </row>
    <row r="27" ht="25" customHeight="1" spans="1:11">
      <c r="A27" s="6" t="s">
        <v>75</v>
      </c>
      <c r="B27" s="7" t="s">
        <v>76</v>
      </c>
      <c r="C27" s="8" t="s">
        <v>14</v>
      </c>
      <c r="D27" s="9" t="s">
        <v>15</v>
      </c>
      <c r="E27" s="9" t="s">
        <v>30</v>
      </c>
      <c r="F27" s="9"/>
      <c r="G27" s="7" t="str">
        <f>"2020108023"</f>
        <v>2020108023</v>
      </c>
      <c r="H27" s="7" t="str">
        <f>"朱海"</f>
        <v>朱海</v>
      </c>
      <c r="I27" s="13" t="str">
        <f>"河南农业大学"</f>
        <v>河南农业大学</v>
      </c>
      <c r="J27" s="13" t="str">
        <f>"硕士研究生"</f>
        <v>硕士研究生</v>
      </c>
      <c r="K27" s="14">
        <v>74.96</v>
      </c>
    </row>
    <row r="28" ht="114" spans="1:11">
      <c r="A28" s="6" t="s">
        <v>77</v>
      </c>
      <c r="B28" s="12" t="s">
        <v>78</v>
      </c>
      <c r="C28" s="8" t="s">
        <v>14</v>
      </c>
      <c r="D28" s="9" t="s">
        <v>44</v>
      </c>
      <c r="E28" s="9" t="s">
        <v>30</v>
      </c>
      <c r="F28" s="8" t="s">
        <v>79</v>
      </c>
      <c r="G28" s="12" t="str">
        <f>"2020111121"</f>
        <v>2020111121</v>
      </c>
      <c r="H28" s="12" t="str">
        <f>"张娜"</f>
        <v>张娜</v>
      </c>
      <c r="I28" s="13" t="str">
        <f t="shared" si="0"/>
        <v>河海大学文天学院</v>
      </c>
      <c r="J28" s="9" t="s">
        <v>24</v>
      </c>
      <c r="K28" s="15">
        <v>74.288</v>
      </c>
    </row>
    <row r="29" ht="114" spans="1:11">
      <c r="A29" s="6" t="s">
        <v>77</v>
      </c>
      <c r="B29" s="7" t="s">
        <v>80</v>
      </c>
      <c r="C29" s="8" t="s">
        <v>14</v>
      </c>
      <c r="D29" s="9" t="s">
        <v>44</v>
      </c>
      <c r="E29" s="9" t="s">
        <v>30</v>
      </c>
      <c r="F29" s="8" t="s">
        <v>81</v>
      </c>
      <c r="G29" s="7" t="str">
        <f>"2020111721"</f>
        <v>2020111721</v>
      </c>
      <c r="H29" s="7" t="str">
        <f>"冯国宁"</f>
        <v>冯国宁</v>
      </c>
      <c r="I29" s="13" t="str">
        <f>"中国人民公安大学"</f>
        <v>中国人民公安大学</v>
      </c>
      <c r="J29" s="9" t="s">
        <v>53</v>
      </c>
      <c r="K29" s="14">
        <v>74.404</v>
      </c>
    </row>
    <row r="30" ht="128.25" spans="1:11">
      <c r="A30" s="6" t="s">
        <v>82</v>
      </c>
      <c r="B30" s="7" t="s">
        <v>83</v>
      </c>
      <c r="C30" s="8" t="s">
        <v>14</v>
      </c>
      <c r="D30" s="9" t="s">
        <v>44</v>
      </c>
      <c r="E30" s="9" t="s">
        <v>30</v>
      </c>
      <c r="F30" s="8" t="s">
        <v>84</v>
      </c>
      <c r="G30" s="7" t="str">
        <f>"2020202517"</f>
        <v>2020202517</v>
      </c>
      <c r="H30" s="7" t="str">
        <f>"付昭雪"</f>
        <v>付昭雪</v>
      </c>
      <c r="I30" s="13" t="str">
        <f>"淮北师范大学"</f>
        <v>淮北师范大学</v>
      </c>
      <c r="J30" s="9" t="s">
        <v>24</v>
      </c>
      <c r="K30" s="14">
        <v>75.608</v>
      </c>
    </row>
    <row r="31" ht="128.25" spans="1:11">
      <c r="A31" s="6" t="s">
        <v>82</v>
      </c>
      <c r="B31" s="7" t="s">
        <v>85</v>
      </c>
      <c r="C31" s="8" t="s">
        <v>14</v>
      </c>
      <c r="D31" s="9" t="s">
        <v>44</v>
      </c>
      <c r="E31" s="9" t="s">
        <v>30</v>
      </c>
      <c r="F31" s="8" t="s">
        <v>86</v>
      </c>
      <c r="G31" s="7" t="str">
        <f>"2020203028"</f>
        <v>2020203028</v>
      </c>
      <c r="H31" s="7" t="str">
        <f>"鲁伟"</f>
        <v>鲁伟</v>
      </c>
      <c r="I31" s="13" t="str">
        <f>"吉林建筑大学城建学院"</f>
        <v>吉林建筑大学城建学院</v>
      </c>
      <c r="J31" s="9" t="s">
        <v>24</v>
      </c>
      <c r="K31" s="14">
        <v>75.264</v>
      </c>
    </row>
    <row r="32" ht="128.25" spans="1:11">
      <c r="A32" s="6" t="s">
        <v>82</v>
      </c>
      <c r="B32" s="7" t="s">
        <v>85</v>
      </c>
      <c r="C32" s="8" t="s">
        <v>14</v>
      </c>
      <c r="D32" s="9" t="s">
        <v>44</v>
      </c>
      <c r="E32" s="9" t="s">
        <v>57</v>
      </c>
      <c r="F32" s="8" t="s">
        <v>87</v>
      </c>
      <c r="G32" s="7" t="str">
        <f>"2020203424"</f>
        <v>2020203424</v>
      </c>
      <c r="H32" s="7" t="str">
        <f>"郑名君"</f>
        <v>郑名君</v>
      </c>
      <c r="I32" s="13" t="str">
        <f>"安徽警官职业学院"</f>
        <v>安徽警官职业学院</v>
      </c>
      <c r="J32" s="9" t="s">
        <v>53</v>
      </c>
      <c r="K32" s="14">
        <v>74.48</v>
      </c>
    </row>
    <row r="33" ht="114" spans="1:11">
      <c r="A33" s="6" t="s">
        <v>82</v>
      </c>
      <c r="B33" s="7" t="s">
        <v>88</v>
      </c>
      <c r="C33" s="8" t="s">
        <v>14</v>
      </c>
      <c r="D33" s="9" t="s">
        <v>44</v>
      </c>
      <c r="E33" s="9" t="s">
        <v>30</v>
      </c>
      <c r="F33" s="8" t="s">
        <v>89</v>
      </c>
      <c r="G33" s="7" t="str">
        <f>"2020204029"</f>
        <v>2020204029</v>
      </c>
      <c r="H33" s="7" t="str">
        <f>"姚琳娜"</f>
        <v>姚琳娜</v>
      </c>
      <c r="I33" s="13" t="str">
        <f>"合肥学院"</f>
        <v>合肥学院</v>
      </c>
      <c r="J33" s="9" t="s">
        <v>53</v>
      </c>
      <c r="K33" s="14">
        <v>71.996</v>
      </c>
    </row>
  </sheetData>
  <autoFilter ref="A1:L33">
    <extLst/>
  </autoFilter>
  <mergeCells count="13">
    <mergeCell ref="A1:K1"/>
    <mergeCell ref="A2:A3"/>
    <mergeCell ref="B2:B3"/>
    <mergeCell ref="C2:C3"/>
    <mergeCell ref="D2:D3"/>
    <mergeCell ref="E2:E3"/>
    <mergeCell ref="F2:F3"/>
    <mergeCell ref="G2:G3"/>
    <mergeCell ref="H2:H3"/>
    <mergeCell ref="I2:I3"/>
    <mergeCell ref="J2:J3"/>
    <mergeCell ref="K2:K3"/>
    <mergeCell ref="L2:L3"/>
  </mergeCells>
  <pageMargins left="0.236111111111111" right="0.275" top="0.590277777777778" bottom="0.590277777777778" header="0.511805555555556" footer="0.511805555555556"/>
  <pageSetup paperSize="9" orientation="landscape" horizontalDpi="600" verticalDpi="600"/>
  <headerFooter alignWithMargins="0" scaleWithDoc="0"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李鹤然</cp:lastModifiedBy>
  <cp:revision>1</cp:revision>
  <dcterms:created xsi:type="dcterms:W3CDTF">2013-09-26T07:59:00Z</dcterms:created>
  <cp:lastPrinted>2016-09-22T00:54:00Z</cp:lastPrinted>
  <dcterms:modified xsi:type="dcterms:W3CDTF">2021-01-08T01:01:07Z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